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История" sheetId="1" state="visible" r:id="rId2"/>
    <sheet name="Модель 4К26" sheetId="2" state="visible" r:id="rId3"/>
    <sheet name="Чувствительность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<sst xmlns="http://schemas.openxmlformats.org/spreadsheetml/2006/main" count="90" uniqueCount="87">
  <si>
    <t xml:space="preserve">X5: квартальная история, млрд руб., до МСФО (IFRS) 16</t>
  </si>
  <si>
    <t xml:space="preserve">Источник: пресс-релизы X5 о финансовых результатах 4К24-3К26 (x5.ru). Свободный поток = скорр. операционный поток + скорр. инвестиционный.</t>
  </si>
  <si>
    <t xml:space="preserve">млрд руб.</t>
  </si>
  <si>
    <t xml:space="preserve">1К24</t>
  </si>
  <si>
    <t xml:space="preserve">2К24</t>
  </si>
  <si>
    <t xml:space="preserve">3К24</t>
  </si>
  <si>
    <t xml:space="preserve">4К24</t>
  </si>
  <si>
    <t xml:space="preserve">1К25</t>
  </si>
  <si>
    <t xml:space="preserve">2К25</t>
  </si>
  <si>
    <t xml:space="preserve">3К25</t>
  </si>
  <si>
    <t xml:space="preserve">4К25</t>
  </si>
  <si>
    <t xml:space="preserve">1К26</t>
  </si>
  <si>
    <t xml:space="preserve">2К26</t>
  </si>
  <si>
    <t xml:space="preserve">3К26</t>
  </si>
  <si>
    <t xml:space="preserve">Выручка</t>
  </si>
  <si>
    <t xml:space="preserve">Скорр. EBITDA</t>
  </si>
  <si>
    <t xml:space="preserve">EBITDA</t>
  </si>
  <si>
    <t xml:space="preserve">Опер. поток до изм. обор. капитала</t>
  </si>
  <si>
    <t xml:space="preserve">Изменение оборотного капитала</t>
  </si>
  <si>
    <t xml:space="preserve">Проценты и налог уплаченные</t>
  </si>
  <si>
    <t xml:space="preserve">Скорр. операционный поток</t>
  </si>
  <si>
    <t xml:space="preserve">Скорр. инвестиционный поток</t>
  </si>
  <si>
    <t xml:space="preserve">Свободный поток</t>
  </si>
  <si>
    <t xml:space="preserve">Выплаченные дивиденды</t>
  </si>
  <si>
    <t xml:space="preserve">Чистый долг на конец квартала</t>
  </si>
  <si>
    <t xml:space="preserve">X5: модель 4 квартала 2026 года и дивидендной ёмкости, млрд руб.</t>
  </si>
  <si>
    <t xml:space="preserve">Жёлтые ячейки - допущения (синий шрифт). Остальное считается формулами.</t>
  </si>
  <si>
    <t xml:space="preserve">Пессимист.</t>
  </si>
  <si>
    <t xml:space="preserve">Базовый</t>
  </si>
  <si>
    <t xml:space="preserve">Оптимист.</t>
  </si>
  <si>
    <t xml:space="preserve">Комментарий</t>
  </si>
  <si>
    <t xml:space="preserve">Константы и факт</t>
  </si>
  <si>
    <t xml:space="preserve">Выручка 4К25</t>
  </si>
  <si>
    <t xml:space="preserve">факт, релиз за 4К25</t>
  </si>
  <si>
    <t xml:space="preserve">Выручка 9М 2026</t>
  </si>
  <si>
    <t xml:space="preserve">факт</t>
  </si>
  <si>
    <t xml:space="preserve">Выручка 2025</t>
  </si>
  <si>
    <t xml:space="preserve">EBITDA 9М 2026 (после LTI)</t>
  </si>
  <si>
    <t xml:space="preserve">факт; политика считает по EBITDA до МСФО 16</t>
  </si>
  <si>
    <t xml:space="preserve">Скорр. EBITDA 9М 2026</t>
  </si>
  <si>
    <t xml:space="preserve">Свободный поток 9М 2026</t>
  </si>
  <si>
    <t xml:space="preserve">факт: 161,8 - 143,5</t>
  </si>
  <si>
    <t xml:space="preserve">Чистый долг 30.09.2026</t>
  </si>
  <si>
    <t xml:space="preserve">Акций, получающих дивиденд, млн</t>
  </si>
  <si>
    <t xml:space="preserve">без казначейских 9,4%</t>
  </si>
  <si>
    <t xml:space="preserve">Цена акции, руб.</t>
  </si>
  <si>
    <t xml:space="preserve">Мосбиржа, 29.10.2026 ~11:00 мск</t>
  </si>
  <si>
    <t xml:space="preserve">Допущения 4К26</t>
  </si>
  <si>
    <t xml:space="preserve">Рост выручки 4К г/г</t>
  </si>
  <si>
    <t xml:space="preserve">гайд ~12% за год требует ~13,7% в 4К</t>
  </si>
  <si>
    <t xml:space="preserve">Рентабельность скорр. EBITDA 4К</t>
  </si>
  <si>
    <t xml:space="preserve">4К25: 6,6%; гайд года ~6%</t>
  </si>
  <si>
    <t xml:space="preserve">LTI 4К</t>
  </si>
  <si>
    <t xml:space="preserve">3К26: 0,6; 4К25: 2,6</t>
  </si>
  <si>
    <t xml:space="preserve">Изменение оборотного капитала 4К</t>
  </si>
  <si>
    <t xml:space="preserve">4К24 +20,2; 4К25 +31,8</t>
  </si>
  <si>
    <t xml:space="preserve">Проценты и налог уплаченные 4К</t>
  </si>
  <si>
    <t xml:space="preserve">1-3К26: -21,1 / -24,1 / -19,2</t>
  </si>
  <si>
    <t xml:space="preserve">Инвестиции 4К</t>
  </si>
  <si>
    <t xml:space="preserve">гайд капекса ~4% выручки ≈ 208 за год; 9М 143,5</t>
  </si>
  <si>
    <t xml:space="preserve">Целевой долг/EBITDA после всех выплат за год, k</t>
  </si>
  <si>
    <t xml:space="preserve">решение за 2025: 1,388x</t>
  </si>
  <si>
    <t xml:space="preserve">Доля транша за 9 мес. в годовой сумме</t>
  </si>
  <si>
    <t xml:space="preserve">2025: 368 из 613 = 60%</t>
  </si>
  <si>
    <t xml:space="preserve">Расчёт</t>
  </si>
  <si>
    <t xml:space="preserve">Выручка 4К26</t>
  </si>
  <si>
    <t xml:space="preserve">Выручка 2026</t>
  </si>
  <si>
    <t xml:space="preserve">Рост выручки 2026</t>
  </si>
  <si>
    <t xml:space="preserve">Скорр. EBITDA 4К26</t>
  </si>
  <si>
    <t xml:space="preserve">EBITDA 4К26</t>
  </si>
  <si>
    <t xml:space="preserve">Скорр. EBITDA 2026</t>
  </si>
  <si>
    <t xml:space="preserve">Рентабельность скорр. EBITDA 2026</t>
  </si>
  <si>
    <t xml:space="preserve">EBITDA 2026</t>
  </si>
  <si>
    <t xml:space="preserve">Опер. поток до обор. капитала 4К (EBITDA + 1)</t>
  </si>
  <si>
    <t xml:space="preserve">Операционный поток 4К</t>
  </si>
  <si>
    <t xml:space="preserve">Свободный поток 4К</t>
  </si>
  <si>
    <t xml:space="preserve">Свободный поток 2026</t>
  </si>
  <si>
    <t xml:space="preserve">Чистый долг 31.12.2026 до дивидендов</t>
  </si>
  <si>
    <t xml:space="preserve">Годовая дивидендная ёмкость, млрд</t>
  </si>
  <si>
    <t xml:space="preserve">Годовая ёмкость, руб./акция</t>
  </si>
  <si>
    <t xml:space="preserve">Транш за 9 мес., руб./акция</t>
  </si>
  <si>
    <t xml:space="preserve">Финальный за 2026, руб./акция</t>
  </si>
  <si>
    <t xml:space="preserve">Долг/EBITDA на 31.12.2026 после транша</t>
  </si>
  <si>
    <t xml:space="preserve">Доходность транша к цене</t>
  </si>
  <si>
    <t xml:space="preserve">Транш за 9 месяцев, руб./акция: базовый сценарий при разном свободном потоке 4К и целевом k</t>
  </si>
  <si>
    <t xml:space="preserve">Своб. поток 4К \ k</t>
  </si>
  <si>
    <t xml:space="preserve">Шаг: +10 млрд свободного потока ≈ +24 руб. транша; +0,05 к k ≈ +37 руб.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</si>
</sst>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;\(#,##0.0\)"/>
    <numFmt numFmtId="166" formatCode="#,##0.0"/>
    <numFmt numFmtId="167" formatCode="#,##0.000"/>
    <numFmt numFmtId="168" formatCode="0.0%"/>
    <numFmt numFmtId="169" formatCode="0.00"/>
    <numFmt numFmtId="170" formatCode="0%"/>
    <numFmt numFmtId="171" formatCode="0.00%"/>
    <numFmt numFmtId="172" formatCode="#,##0"/>
    <numFmt numFmtId="173" formatCode="0.00\x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00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F3E0"/>
        <bgColor rgb="FFFFF6D5"/>
      </patternFill>
    </fill>
    <fill>
      <patternFill patternType="solid">
        <fgColor rgb="FFFFF6D5"/>
        <bgColor rgb="FFE8F3E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F3E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2" min="2" style="0" width="9.51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</v>
      </c>
    </row>
    <row r="4" customFormat="false" ht="15" hidden="false" customHeight="false" outlineLevel="0" collapsed="false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false" ht="15" hidden="false" customHeight="false" outlineLevel="0" collapsed="false">
      <c r="A5" s="0" t="s">
        <v>14</v>
      </c>
      <c r="B5" s="4"/>
      <c r="C5" s="4"/>
      <c r="D5" s="4"/>
      <c r="E5" s="5" t="n">
        <v>1077.8</v>
      </c>
      <c r="F5" s="5" t="n">
        <v>1069.8</v>
      </c>
      <c r="G5" s="5" t="n">
        <v>1174.2</v>
      </c>
      <c r="H5" s="5" t="n">
        <v>1160.1</v>
      </c>
      <c r="I5" s="5" t="n">
        <v>1238</v>
      </c>
      <c r="J5" s="5" t="n">
        <v>1190.6</v>
      </c>
      <c r="K5" s="5" t="n">
        <v>1289.9</v>
      </c>
      <c r="L5" s="5" t="n">
        <v>1311</v>
      </c>
    </row>
    <row r="6" customFormat="false" ht="15" hidden="false" customHeight="false" outlineLevel="0" collapsed="false">
      <c r="A6" s="0" t="s">
        <v>15</v>
      </c>
      <c r="B6" s="4"/>
      <c r="C6" s="4"/>
      <c r="D6" s="4"/>
      <c r="E6" s="5" t="n">
        <v>54</v>
      </c>
      <c r="F6" s="5" t="n">
        <v>51.1</v>
      </c>
      <c r="G6" s="5" t="n">
        <v>78.9</v>
      </c>
      <c r="H6" s="5" t="n">
        <v>74.2</v>
      </c>
      <c r="I6" s="5" t="n">
        <v>81.2</v>
      </c>
      <c r="J6" s="5" t="n">
        <v>64.3</v>
      </c>
      <c r="K6" s="5" t="n">
        <v>77</v>
      </c>
      <c r="L6" s="5" t="n">
        <v>87.4</v>
      </c>
    </row>
    <row r="7" customFormat="false" ht="15" hidden="false" customHeight="false" outlineLevel="0" collapsed="false">
      <c r="A7" s="0" t="s">
        <v>16</v>
      </c>
      <c r="B7" s="4"/>
      <c r="C7" s="4"/>
      <c r="D7" s="4"/>
      <c r="E7" s="5" t="n">
        <v>52.9</v>
      </c>
      <c r="F7" s="5" t="n">
        <v>50</v>
      </c>
      <c r="G7" s="5" t="n">
        <v>72.8</v>
      </c>
      <c r="H7" s="5" t="n">
        <v>71.7</v>
      </c>
      <c r="I7" s="5" t="n">
        <v>78.6</v>
      </c>
      <c r="J7" s="5" t="n">
        <v>62.4</v>
      </c>
      <c r="K7" s="5" t="n">
        <v>74.3</v>
      </c>
      <c r="L7" s="5" t="n">
        <v>86.9</v>
      </c>
    </row>
    <row r="8" customFormat="false" ht="15" hidden="false" customHeight="false" outlineLevel="0" collapsed="false">
      <c r="A8" s="0" t="s">
        <v>17</v>
      </c>
      <c r="B8" s="4"/>
      <c r="C8" s="4"/>
      <c r="D8" s="4"/>
      <c r="E8" s="4"/>
      <c r="F8" s="5" t="n">
        <v>50.4</v>
      </c>
      <c r="G8" s="5" t="n">
        <v>77.1</v>
      </c>
      <c r="H8" s="5" t="n">
        <v>71.1</v>
      </c>
      <c r="I8" s="5" t="n">
        <v>82.1</v>
      </c>
      <c r="J8" s="5" t="n">
        <v>64.7</v>
      </c>
      <c r="K8" s="5" t="n">
        <v>73.4</v>
      </c>
      <c r="L8" s="5" t="n">
        <v>85.6</v>
      </c>
    </row>
    <row r="9" customFormat="false" ht="15" hidden="false" customHeight="false" outlineLevel="0" collapsed="false">
      <c r="A9" s="0" t="s">
        <v>18</v>
      </c>
      <c r="B9" s="5" t="n">
        <v>-12.1</v>
      </c>
      <c r="C9" s="5" t="n">
        <v>7.5</v>
      </c>
      <c r="D9" s="5" t="n">
        <v>-17.8</v>
      </c>
      <c r="E9" s="5" t="n">
        <v>20.2</v>
      </c>
      <c r="F9" s="5" t="n">
        <v>-35.8</v>
      </c>
      <c r="G9" s="5" t="n">
        <v>9.8</v>
      </c>
      <c r="H9" s="5" t="n">
        <v>5.4</v>
      </c>
      <c r="I9" s="5" t="n">
        <v>31.8</v>
      </c>
      <c r="J9" s="5" t="n">
        <v>-10.6</v>
      </c>
      <c r="K9" s="5" t="n">
        <v>26.7</v>
      </c>
      <c r="L9" s="5" t="n">
        <v>-13.5</v>
      </c>
    </row>
    <row r="10" customFormat="false" ht="15" hidden="false" customHeight="false" outlineLevel="0" collapsed="false">
      <c r="A10" s="0" t="s">
        <v>19</v>
      </c>
      <c r="B10" s="5" t="n">
        <v>-14.5</v>
      </c>
      <c r="C10" s="5" t="n">
        <v>-14.5</v>
      </c>
      <c r="D10" s="5" t="n">
        <v>-7.8</v>
      </c>
      <c r="E10" s="5" t="n">
        <v>-5</v>
      </c>
      <c r="F10" s="5" t="n">
        <v>-14.4</v>
      </c>
      <c r="G10" s="5" t="n">
        <v>-11.6</v>
      </c>
      <c r="H10" s="5" t="n">
        <v>-9.2</v>
      </c>
      <c r="I10" s="5" t="n">
        <v>-18.8</v>
      </c>
      <c r="J10" s="5" t="n">
        <v>-21.1</v>
      </c>
      <c r="K10" s="5" t="n">
        <v>-24.1</v>
      </c>
      <c r="L10" s="5" t="n">
        <v>-19.2</v>
      </c>
    </row>
    <row r="11" customFormat="false" ht="15" hidden="false" customHeight="false" outlineLevel="0" collapsed="false">
      <c r="A11" s="0" t="s">
        <v>20</v>
      </c>
      <c r="B11" s="5" t="n">
        <v>28.8</v>
      </c>
      <c r="C11" s="5" t="n">
        <v>66.3</v>
      </c>
      <c r="D11" s="5" t="n">
        <v>37.5</v>
      </c>
      <c r="E11" s="5" t="n">
        <v>57.5</v>
      </c>
      <c r="F11" s="5" t="n">
        <v>0.2</v>
      </c>
      <c r="G11" s="5" t="n">
        <v>66.8</v>
      </c>
      <c r="H11" s="5" t="n">
        <v>56.7</v>
      </c>
      <c r="I11" s="5" t="n">
        <v>95.1</v>
      </c>
      <c r="J11" s="5" t="n">
        <v>33</v>
      </c>
      <c r="K11" s="5" t="n">
        <v>76</v>
      </c>
      <c r="L11" s="5" t="n">
        <v>52.8</v>
      </c>
    </row>
    <row r="12" customFormat="false" ht="15" hidden="false" customHeight="false" outlineLevel="0" collapsed="false">
      <c r="A12" s="0" t="s">
        <v>21</v>
      </c>
      <c r="B12" s="5" t="n">
        <v>-36</v>
      </c>
      <c r="C12" s="5" t="n">
        <v>-36.6</v>
      </c>
      <c r="D12" s="5" t="n">
        <v>-34.8</v>
      </c>
      <c r="E12" s="5" t="n">
        <v>-53.8</v>
      </c>
      <c r="F12" s="5" t="n">
        <v>-47.8</v>
      </c>
      <c r="G12" s="5" t="n">
        <v>-56.4</v>
      </c>
      <c r="H12" s="5" t="n">
        <v>-55.2</v>
      </c>
      <c r="I12" s="5" t="n">
        <v>-65.3</v>
      </c>
      <c r="J12" s="5" t="n">
        <v>-50.3</v>
      </c>
      <c r="K12" s="5" t="n">
        <v>-46.3</v>
      </c>
      <c r="L12" s="5" t="n">
        <v>-46.9</v>
      </c>
    </row>
    <row r="13" customFormat="false" ht="15" hidden="false" customHeight="false" outlineLevel="0" collapsed="false">
      <c r="A13" s="0" t="s">
        <v>22</v>
      </c>
      <c r="B13" s="4" t="n">
        <f aca="false">B11+B12</f>
        <v>-7.2</v>
      </c>
      <c r="C13" s="4" t="n">
        <f aca="false">C11+C12</f>
        <v>29.7</v>
      </c>
      <c r="D13" s="4" t="n">
        <f aca="false">D11+D12</f>
        <v>2.7</v>
      </c>
      <c r="E13" s="4" t="n">
        <f aca="false">E11+E12</f>
        <v>3.7</v>
      </c>
      <c r="F13" s="4" t="n">
        <f aca="false">F11+F12</f>
        <v>-47.6</v>
      </c>
      <c r="G13" s="4" t="n">
        <f aca="false">G11+G12</f>
        <v>10.4</v>
      </c>
      <c r="H13" s="4" t="n">
        <f aca="false">H11+H12</f>
        <v>1.5</v>
      </c>
      <c r="I13" s="4" t="n">
        <f aca="false">I11+I12</f>
        <v>29.8</v>
      </c>
      <c r="J13" s="4" t="n">
        <f aca="false">J11+J12</f>
        <v>-17.3</v>
      </c>
      <c r="K13" s="4" t="n">
        <f aca="false">K11+K12</f>
        <v>29.7</v>
      </c>
      <c r="L13" s="4" t="n">
        <f aca="false">L11+L12</f>
        <v>5.9</v>
      </c>
    </row>
    <row r="14" customFormat="false" ht="15" hidden="false" customHeight="false" outlineLevel="0" collapsed="false">
      <c r="A14" s="0" t="s">
        <v>23</v>
      </c>
      <c r="B14" s="4"/>
      <c r="C14" s="4"/>
      <c r="D14" s="4"/>
      <c r="E14" s="4"/>
      <c r="F14" s="4"/>
      <c r="G14" s="4"/>
      <c r="H14" s="5" t="n">
        <v>158.8</v>
      </c>
      <c r="I14" s="4"/>
      <c r="J14" s="5" t="n">
        <v>90.2</v>
      </c>
      <c r="K14" s="4"/>
      <c r="L14" s="5" t="n">
        <v>60.3</v>
      </c>
    </row>
    <row r="15" customFormat="false" ht="15" hidden="false" customHeight="false" outlineLevel="0" collapsed="false">
      <c r="A15" s="0" t="s">
        <v>24</v>
      </c>
      <c r="B15" s="5" t="n">
        <v>198.4</v>
      </c>
      <c r="C15" s="4"/>
      <c r="D15" s="5" t="n">
        <v>197.1</v>
      </c>
      <c r="E15" s="5" t="n">
        <v>220.8</v>
      </c>
      <c r="F15" s="5" t="n">
        <v>273.7</v>
      </c>
      <c r="G15" s="5" t="n">
        <v>258.4</v>
      </c>
      <c r="H15" s="5" t="n">
        <v>256.8</v>
      </c>
      <c r="I15" s="5" t="n">
        <v>228.5</v>
      </c>
      <c r="J15" s="5" t="n">
        <v>335.5</v>
      </c>
      <c r="K15" s="5" t="n">
        <v>310.6</v>
      </c>
      <c r="L15" s="5" t="n">
        <v>361.1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2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25</v>
      </c>
    </row>
    <row r="2" customFormat="false" ht="15" hidden="false" customHeight="false" outlineLevel="0" collapsed="false">
      <c r="A2" s="0" t="s">
        <v>26</v>
      </c>
    </row>
    <row r="4" customFormat="false" ht="15" hidden="false" customHeight="false" outlineLevel="0" collapsed="false">
      <c r="A4" s="6"/>
      <c r="B4" s="6" t="s">
        <v>27</v>
      </c>
      <c r="C4" s="6" t="s">
        <v>28</v>
      </c>
      <c r="D4" s="6" t="s">
        <v>29</v>
      </c>
      <c r="E4" s="6" t="s">
        <v>30</v>
      </c>
    </row>
    <row r="5" customFormat="false" ht="15" hidden="false" customHeight="false" outlineLevel="0" collapsed="false">
      <c r="A5" s="2" t="s">
        <v>31</v>
      </c>
    </row>
    <row r="6" customFormat="false" ht="15" hidden="false" customHeight="false" outlineLevel="0" collapsed="false">
      <c r="A6" s="0" t="s">
        <v>32</v>
      </c>
      <c r="B6" s="7" t="n">
        <v>1238</v>
      </c>
      <c r="C6" s="7" t="n">
        <v>1238</v>
      </c>
      <c r="D6" s="7" t="n">
        <v>1238</v>
      </c>
      <c r="E6" s="0" t="s">
        <v>33</v>
      </c>
    </row>
    <row r="7" customFormat="false" ht="15" hidden="false" customHeight="false" outlineLevel="0" collapsed="false">
      <c r="A7" s="0" t="s">
        <v>34</v>
      </c>
      <c r="B7" s="7" t="n">
        <v>3791.5</v>
      </c>
      <c r="C7" s="7" t="n">
        <v>3791.5</v>
      </c>
      <c r="D7" s="7" t="n">
        <v>3791.5</v>
      </c>
      <c r="E7" s="0" t="s">
        <v>35</v>
      </c>
    </row>
    <row r="8" customFormat="false" ht="15" hidden="false" customHeight="false" outlineLevel="0" collapsed="false">
      <c r="A8" s="0" t="s">
        <v>36</v>
      </c>
      <c r="B8" s="7" t="n">
        <v>4642</v>
      </c>
      <c r="C8" s="7" t="n">
        <v>4642</v>
      </c>
      <c r="D8" s="7" t="n">
        <v>4642</v>
      </c>
      <c r="E8" s="0" t="s">
        <v>35</v>
      </c>
    </row>
    <row r="9" customFormat="false" ht="15" hidden="false" customHeight="false" outlineLevel="0" collapsed="false">
      <c r="A9" s="0" t="s">
        <v>37</v>
      </c>
      <c r="B9" s="7" t="n">
        <v>223.5</v>
      </c>
      <c r="C9" s="7" t="n">
        <v>223.5</v>
      </c>
      <c r="D9" s="7" t="n">
        <v>223.5</v>
      </c>
      <c r="E9" s="0" t="s">
        <v>38</v>
      </c>
    </row>
    <row r="10" customFormat="false" ht="15" hidden="false" customHeight="false" outlineLevel="0" collapsed="false">
      <c r="A10" s="0" t="s">
        <v>39</v>
      </c>
      <c r="B10" s="7" t="n">
        <v>228.8</v>
      </c>
      <c r="C10" s="7" t="n">
        <v>228.8</v>
      </c>
      <c r="D10" s="7" t="n">
        <v>228.8</v>
      </c>
      <c r="E10" s="0" t="s">
        <v>35</v>
      </c>
    </row>
    <row r="11" customFormat="false" ht="15" hidden="false" customHeight="false" outlineLevel="0" collapsed="false">
      <c r="A11" s="0" t="s">
        <v>40</v>
      </c>
      <c r="B11" s="7" t="n">
        <v>18.3</v>
      </c>
      <c r="C11" s="7" t="n">
        <v>18.3</v>
      </c>
      <c r="D11" s="7" t="n">
        <v>18.3</v>
      </c>
      <c r="E11" s="0" t="s">
        <v>41</v>
      </c>
    </row>
    <row r="12" customFormat="false" ht="15" hidden="false" customHeight="false" outlineLevel="0" collapsed="false">
      <c r="A12" s="0" t="s">
        <v>42</v>
      </c>
      <c r="B12" s="7" t="n">
        <v>361.1</v>
      </c>
      <c r="C12" s="7" t="n">
        <v>361.1</v>
      </c>
      <c r="D12" s="7" t="n">
        <v>361.1</v>
      </c>
      <c r="E12" s="0" t="s">
        <v>35</v>
      </c>
    </row>
    <row r="13" customFormat="false" ht="15" hidden="false" customHeight="false" outlineLevel="0" collapsed="false">
      <c r="A13" s="0" t="s">
        <v>43</v>
      </c>
      <c r="B13" s="8" t="n">
        <v>245.99695</v>
      </c>
      <c r="C13" s="8" t="n">
        <v>245.99695</v>
      </c>
      <c r="D13" s="8" t="n">
        <v>245.99695</v>
      </c>
      <c r="E13" s="0" t="s">
        <v>44</v>
      </c>
    </row>
    <row r="14" customFormat="false" ht="15" hidden="false" customHeight="false" outlineLevel="0" collapsed="false">
      <c r="A14" s="0" t="s">
        <v>45</v>
      </c>
      <c r="B14" s="7" t="n">
        <v>2376.5</v>
      </c>
      <c r="C14" s="7" t="n">
        <v>2376.5</v>
      </c>
      <c r="D14" s="7" t="n">
        <v>2376.5</v>
      </c>
      <c r="E14" s="0" t="s">
        <v>46</v>
      </c>
    </row>
    <row r="15" customFormat="false" ht="15" hidden="false" customHeight="false" outlineLevel="0" collapsed="false">
      <c r="A15" s="2" t="s">
        <v>47</v>
      </c>
    </row>
    <row r="16" customFormat="false" ht="15" hidden="false" customHeight="false" outlineLevel="0" collapsed="false">
      <c r="A16" s="0" t="s">
        <v>48</v>
      </c>
      <c r="B16" s="9" t="n">
        <v>0.12</v>
      </c>
      <c r="C16" s="9" t="n">
        <v>0.13</v>
      </c>
      <c r="D16" s="9" t="n">
        <v>0.145</v>
      </c>
      <c r="E16" s="0" t="s">
        <v>49</v>
      </c>
    </row>
    <row r="17" customFormat="false" ht="15" hidden="false" customHeight="false" outlineLevel="0" collapsed="false">
      <c r="A17" s="0" t="s">
        <v>50</v>
      </c>
      <c r="B17" s="9" t="n">
        <v>0.056</v>
      </c>
      <c r="C17" s="9" t="n">
        <v>0.06</v>
      </c>
      <c r="D17" s="9" t="n">
        <v>0.064</v>
      </c>
      <c r="E17" s="0" t="s">
        <v>51</v>
      </c>
    </row>
    <row r="18" customFormat="false" ht="15" hidden="false" customHeight="false" outlineLevel="0" collapsed="false">
      <c r="A18" s="0" t="s">
        <v>52</v>
      </c>
      <c r="B18" s="7" t="n">
        <v>1.5</v>
      </c>
      <c r="C18" s="7" t="n">
        <v>1.5</v>
      </c>
      <c r="D18" s="7" t="n">
        <v>1.5</v>
      </c>
      <c r="E18" s="0" t="s">
        <v>53</v>
      </c>
    </row>
    <row r="19" customFormat="false" ht="15" hidden="false" customHeight="false" outlineLevel="0" collapsed="false">
      <c r="A19" s="0" t="s">
        <v>54</v>
      </c>
      <c r="B19" s="7" t="n">
        <v>8</v>
      </c>
      <c r="C19" s="7" t="n">
        <v>20</v>
      </c>
      <c r="D19" s="7" t="n">
        <v>32</v>
      </c>
      <c r="E19" s="0" t="s">
        <v>55</v>
      </c>
    </row>
    <row r="20" customFormat="false" ht="15" hidden="false" customHeight="false" outlineLevel="0" collapsed="false">
      <c r="A20" s="0" t="s">
        <v>56</v>
      </c>
      <c r="B20" s="7" t="n">
        <v>-23</v>
      </c>
      <c r="C20" s="7" t="n">
        <v>-21</v>
      </c>
      <c r="D20" s="7" t="n">
        <v>-19</v>
      </c>
      <c r="E20" s="0" t="s">
        <v>57</v>
      </c>
    </row>
    <row r="21" customFormat="false" ht="15" hidden="false" customHeight="false" outlineLevel="0" collapsed="false">
      <c r="A21" s="0" t="s">
        <v>58</v>
      </c>
      <c r="B21" s="7" t="n">
        <v>-68</v>
      </c>
      <c r="C21" s="7" t="n">
        <v>-62</v>
      </c>
      <c r="D21" s="7" t="n">
        <v>-56</v>
      </c>
      <c r="E21" s="0" t="s">
        <v>59</v>
      </c>
    </row>
    <row r="22" customFormat="false" ht="15" hidden="false" customHeight="false" outlineLevel="0" collapsed="false">
      <c r="A22" s="0" t="s">
        <v>60</v>
      </c>
      <c r="B22" s="10" t="n">
        <v>1.4</v>
      </c>
      <c r="C22" s="10" t="n">
        <v>1.4</v>
      </c>
      <c r="D22" s="10" t="n">
        <v>1.4</v>
      </c>
      <c r="E22" s="0" t="s">
        <v>61</v>
      </c>
    </row>
    <row r="23" customFormat="false" ht="15" hidden="false" customHeight="false" outlineLevel="0" collapsed="false">
      <c r="A23" s="0" t="s">
        <v>62</v>
      </c>
      <c r="B23" s="11" t="n">
        <v>0.6</v>
      </c>
      <c r="C23" s="11" t="n">
        <v>0.6</v>
      </c>
      <c r="D23" s="11" t="n">
        <v>0.6</v>
      </c>
      <c r="E23" s="0" t="s">
        <v>63</v>
      </c>
    </row>
    <row r="24" customFormat="false" ht="15" hidden="false" customHeight="false" outlineLevel="0" collapsed="false">
      <c r="A24" s="2" t="s">
        <v>64</v>
      </c>
    </row>
    <row r="25" customFormat="false" ht="15" hidden="false" customHeight="false" outlineLevel="0" collapsed="false">
      <c r="A25" s="0" t="s">
        <v>65</v>
      </c>
      <c r="B25" s="12" t="n">
        <f aca="false">B6*(1+B16)</f>
        <v>1386.56</v>
      </c>
      <c r="C25" s="12" t="n">
        <f aca="false">C6*(1+C16)</f>
        <v>1398.94</v>
      </c>
      <c r="D25" s="12" t="n">
        <f aca="false">D6*(1+D16)</f>
        <v>1417.51</v>
      </c>
    </row>
    <row r="26" customFormat="false" ht="15" hidden="false" customHeight="false" outlineLevel="0" collapsed="false">
      <c r="A26" s="0" t="s">
        <v>66</v>
      </c>
      <c r="B26" s="12" t="n">
        <f aca="false">B7+B25</f>
        <v>5178.06</v>
      </c>
      <c r="C26" s="12" t="n">
        <f aca="false">C7+C25</f>
        <v>5190.44</v>
      </c>
      <c r="D26" s="12" t="n">
        <f aca="false">D7+D25</f>
        <v>5209.01</v>
      </c>
    </row>
    <row r="27" customFormat="false" ht="15" hidden="false" customHeight="false" outlineLevel="0" collapsed="false">
      <c r="A27" s="0" t="s">
        <v>67</v>
      </c>
      <c r="B27" s="13" t="n">
        <f aca="false">B26/B8-1</f>
        <v>0.11548039638087</v>
      </c>
      <c r="C27" s="13" t="n">
        <f aca="false">C26/C8-1</f>
        <v>0.118147350280052</v>
      </c>
      <c r="D27" s="13" t="n">
        <f aca="false">D26/D8-1</f>
        <v>0.122147781128824</v>
      </c>
    </row>
    <row r="28" customFormat="false" ht="15" hidden="false" customHeight="false" outlineLevel="0" collapsed="false">
      <c r="A28" s="0" t="s">
        <v>68</v>
      </c>
      <c r="B28" s="12" t="n">
        <f aca="false">B25*B17</f>
        <v>77.64736</v>
      </c>
      <c r="C28" s="12" t="n">
        <f aca="false">C25*C17</f>
        <v>83.9364</v>
      </c>
      <c r="D28" s="12" t="n">
        <f aca="false">D25*D17</f>
        <v>90.72064</v>
      </c>
    </row>
    <row r="29" customFormat="false" ht="15" hidden="false" customHeight="false" outlineLevel="0" collapsed="false">
      <c r="A29" s="0" t="s">
        <v>69</v>
      </c>
      <c r="B29" s="12" t="n">
        <f aca="false">B28-B18</f>
        <v>76.14736</v>
      </c>
      <c r="C29" s="12" t="n">
        <f aca="false">C28-C18</f>
        <v>82.4364</v>
      </c>
      <c r="D29" s="12" t="n">
        <f aca="false">D28-D18</f>
        <v>89.22064</v>
      </c>
    </row>
    <row r="30" customFormat="false" ht="15" hidden="false" customHeight="false" outlineLevel="0" collapsed="false">
      <c r="A30" s="0" t="s">
        <v>70</v>
      </c>
      <c r="B30" s="12" t="n">
        <f aca="false">B10+B28</f>
        <v>306.44736</v>
      </c>
      <c r="C30" s="12" t="n">
        <f aca="false">C10+C28</f>
        <v>312.7364</v>
      </c>
      <c r="D30" s="12" t="n">
        <f aca="false">D10+D28</f>
        <v>319.52064</v>
      </c>
    </row>
    <row r="31" customFormat="false" ht="15" hidden="false" customHeight="false" outlineLevel="0" collapsed="false">
      <c r="A31" s="0" t="s">
        <v>71</v>
      </c>
      <c r="B31" s="14" t="n">
        <f aca="false">B30/B26</f>
        <v>0.0591818866525301</v>
      </c>
      <c r="C31" s="14" t="n">
        <f aca="false">C30/C26</f>
        <v>0.0602523870808641</v>
      </c>
      <c r="D31" s="14" t="n">
        <f aca="false">D30/D26</f>
        <v>0.061339993588033</v>
      </c>
    </row>
    <row r="32" customFormat="false" ht="15" hidden="false" customHeight="false" outlineLevel="0" collapsed="false">
      <c r="A32" s="0" t="s">
        <v>72</v>
      </c>
      <c r="B32" s="12" t="n">
        <f aca="false">B9+B29</f>
        <v>299.64736</v>
      </c>
      <c r="C32" s="12" t="n">
        <f aca="false">C9+C29</f>
        <v>305.9364</v>
      </c>
      <c r="D32" s="12" t="n">
        <f aca="false">D9+D29</f>
        <v>312.72064</v>
      </c>
    </row>
    <row r="33" customFormat="false" ht="15" hidden="false" customHeight="false" outlineLevel="0" collapsed="false">
      <c r="A33" s="0" t="s">
        <v>73</v>
      </c>
      <c r="B33" s="12" t="n">
        <f aca="false">B29+1</f>
        <v>77.14736</v>
      </c>
      <c r="C33" s="12" t="n">
        <f aca="false">C29+1</f>
        <v>83.4364</v>
      </c>
      <c r="D33" s="12" t="n">
        <f aca="false">D29+1</f>
        <v>90.22064</v>
      </c>
    </row>
    <row r="34" customFormat="false" ht="15" hidden="false" customHeight="false" outlineLevel="0" collapsed="false">
      <c r="A34" s="0" t="s">
        <v>74</v>
      </c>
      <c r="B34" s="12" t="n">
        <f aca="false">B33+B19+B20</f>
        <v>62.14736</v>
      </c>
      <c r="C34" s="12" t="n">
        <f aca="false">C33+C19+C20</f>
        <v>82.4364</v>
      </c>
      <c r="D34" s="12" t="n">
        <f aca="false">D33+D19+D20</f>
        <v>103.22064</v>
      </c>
    </row>
    <row r="35" customFormat="false" ht="15" hidden="false" customHeight="false" outlineLevel="0" collapsed="false">
      <c r="A35" s="0" t="s">
        <v>75</v>
      </c>
      <c r="B35" s="12" t="n">
        <f aca="false">B34+B21</f>
        <v>-5.85263999999999</v>
      </c>
      <c r="C35" s="12" t="n">
        <f aca="false">C34+C21</f>
        <v>20.4364</v>
      </c>
      <c r="D35" s="12" t="n">
        <f aca="false">D34+D21</f>
        <v>47.22064</v>
      </c>
    </row>
    <row r="36" customFormat="false" ht="15" hidden="false" customHeight="false" outlineLevel="0" collapsed="false">
      <c r="A36" s="0" t="s">
        <v>76</v>
      </c>
      <c r="B36" s="12" t="n">
        <f aca="false">B11+B35</f>
        <v>12.44736</v>
      </c>
      <c r="C36" s="12" t="n">
        <f aca="false">C11+C35</f>
        <v>38.7364</v>
      </c>
      <c r="D36" s="12" t="n">
        <f aca="false">D11+D35</f>
        <v>65.52064</v>
      </c>
    </row>
    <row r="37" customFormat="false" ht="15" hidden="false" customHeight="false" outlineLevel="0" collapsed="false">
      <c r="A37" s="0" t="s">
        <v>77</v>
      </c>
      <c r="B37" s="12" t="n">
        <f aca="false">B12-B35</f>
        <v>366.95264</v>
      </c>
      <c r="C37" s="12" t="n">
        <f aca="false">C12-C35</f>
        <v>340.6636</v>
      </c>
      <c r="D37" s="12" t="n">
        <f aca="false">D12-D35</f>
        <v>313.87936</v>
      </c>
    </row>
    <row r="38" customFormat="false" ht="15" hidden="false" customHeight="false" outlineLevel="0" collapsed="false">
      <c r="A38" s="0" t="s">
        <v>78</v>
      </c>
      <c r="B38" s="12" t="n">
        <f aca="false">B22*B32-B37</f>
        <v>52.5536639999999</v>
      </c>
      <c r="C38" s="12" t="n">
        <f aca="false">C22*C32-C37</f>
        <v>87.6473599999999</v>
      </c>
      <c r="D38" s="12" t="n">
        <f aca="false">D22*D32-D37</f>
        <v>123.929536</v>
      </c>
    </row>
    <row r="39" customFormat="false" ht="15" hidden="false" customHeight="false" outlineLevel="0" collapsed="false">
      <c r="A39" s="0" t="s">
        <v>79</v>
      </c>
      <c r="B39" s="15" t="n">
        <f aca="false">B38/B13*1000</f>
        <v>213.635429219752</v>
      </c>
      <c r="C39" s="15" t="n">
        <f aca="false">C38/C13*1000</f>
        <v>356.294498773257</v>
      </c>
      <c r="D39" s="15" t="n">
        <f aca="false">D38/D13*1000</f>
        <v>503.784847738966</v>
      </c>
    </row>
    <row r="40" customFormat="false" ht="15" hidden="false" customHeight="false" outlineLevel="0" collapsed="false">
      <c r="A40" s="2" t="s">
        <v>80</v>
      </c>
      <c r="B40" s="16" t="n">
        <f aca="false">B39*B23</f>
        <v>128.181257531851</v>
      </c>
      <c r="C40" s="16" t="n">
        <f aca="false">C39*C23</f>
        <v>213.776699263954</v>
      </c>
      <c r="D40" s="16" t="n">
        <f aca="false">D39*D23</f>
        <v>302.270908643379</v>
      </c>
    </row>
    <row r="41" customFormat="false" ht="15" hidden="false" customHeight="false" outlineLevel="0" collapsed="false">
      <c r="A41" s="0" t="s">
        <v>81</v>
      </c>
      <c r="B41" s="15" t="n">
        <f aca="false">B39-B40</f>
        <v>85.4541716879009</v>
      </c>
      <c r="C41" s="15" t="n">
        <f aca="false">C39-C40</f>
        <v>142.517799509303</v>
      </c>
      <c r="D41" s="15" t="n">
        <f aca="false">D39-D40</f>
        <v>201.513939095586</v>
      </c>
    </row>
    <row r="42" customFormat="false" ht="15" hidden="false" customHeight="false" outlineLevel="0" collapsed="false">
      <c r="A42" s="0" t="s">
        <v>82</v>
      </c>
      <c r="B42" s="17" t="n">
        <f aca="false">(B37+B40*B13/1000)/B32</f>
        <v>1.329845984293</v>
      </c>
      <c r="C42" s="17" t="n">
        <f aca="false">(C37+C40*C13/1000)/C32</f>
        <v>1.28540446968716</v>
      </c>
      <c r="D42" s="17" t="n">
        <f aca="false">(D37+D40*D13/1000)/D32</f>
        <v>1.24148211515556</v>
      </c>
    </row>
    <row r="43" customFormat="false" ht="15" hidden="false" customHeight="false" outlineLevel="0" collapsed="false">
      <c r="A43" s="0" t="s">
        <v>83</v>
      </c>
      <c r="B43" s="13" t="n">
        <f aca="false">B40/B14</f>
        <v>0.0539369903353046</v>
      </c>
      <c r="C43" s="13" t="n">
        <f aca="false">C40/C14</f>
        <v>0.0899544284721036</v>
      </c>
      <c r="D43" s="13" t="n">
        <f aca="false">D40/D14</f>
        <v>0.127191629978279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2" t="s">
        <v>84</v>
      </c>
    </row>
    <row r="3" customFormat="false" ht="15" hidden="false" customHeight="false" outlineLevel="0" collapsed="false">
      <c r="A3" s="2" t="s">
        <v>85</v>
      </c>
      <c r="B3" s="18" t="n">
        <v>1.2</v>
      </c>
      <c r="C3" s="18" t="n">
        <v>1.3</v>
      </c>
      <c r="D3" s="18" t="n">
        <v>1.35</v>
      </c>
      <c r="E3" s="18" t="n">
        <v>1.4</v>
      </c>
    </row>
    <row r="4" customFormat="false" ht="15" hidden="false" customHeight="false" outlineLevel="0" collapsed="false">
      <c r="A4" s="19" t="n">
        <v>-10</v>
      </c>
      <c r="B4" s="15" t="n">
        <f aca="false">MAX(0,(B$3*'Модель 4К26'!C32-('Модель 4К26'!C12-$A4))/'Модель 4К26'!C13*1000*'Модель 4К26'!C23)</f>
        <v>0</v>
      </c>
      <c r="C4" s="15" t="n">
        <f aca="false">MAX(0,(C$3*'Модель 4К26'!C32-('Модель 4К26'!C12-$A4))/'Модель 4К26'!C13*1000*'Модель 4К26'!C23)</f>
        <v>64.9210975989743</v>
      </c>
      <c r="D4" s="15" t="n">
        <f aca="false">MAX(0,(D$3*'Модель 4К26'!C32-('Модель 4К26'!C12-$A4))/'Модель 4К26'!C13*1000*'Модель 4К26'!C23)</f>
        <v>102.230877252746</v>
      </c>
      <c r="E4" s="15" t="n">
        <f aca="false">MAX(0,(E$3*'Модель 4К26'!C32-('Модель 4К26'!C12-$A4))/'Модель 4К26'!C13*1000*'Модель 4К26'!C23)</f>
        <v>139.540656906518</v>
      </c>
    </row>
    <row r="5" customFormat="false" ht="15" hidden="false" customHeight="false" outlineLevel="0" collapsed="false">
      <c r="A5" s="19" t="n">
        <v>0</v>
      </c>
      <c r="B5" s="15" t="n">
        <f aca="false">MAX(0,(B$3*'Модель 4К26'!C32-('Модель 4К26'!C12-$A5))/'Модель 4К26'!C13*1000*'Модель 4К26'!C23)</f>
        <v>14.6920845969837</v>
      </c>
      <c r="C5" s="15" t="n">
        <f aca="false">MAX(0,(C$3*'Модель 4К26'!C32-('Модель 4К26'!C12-$A5))/'Модель 4К26'!C13*1000*'Модель 4К26'!C23)</f>
        <v>89.3116439045281</v>
      </c>
      <c r="D5" s="15" t="n">
        <f aca="false">MAX(0,(D$3*'Модель 4К26'!C32-('Модель 4К26'!C12-$A5))/'Модель 4К26'!C13*1000*'Модель 4К26'!C23)</f>
        <v>126.6214235583</v>
      </c>
      <c r="E5" s="15" t="n">
        <f aca="false">MAX(0,(E$3*'Модель 4К26'!C32-('Модель 4К26'!C12-$A5))/'Модель 4К26'!C13*1000*'Модель 4К26'!C23)</f>
        <v>163.931203212072</v>
      </c>
    </row>
    <row r="6" customFormat="false" ht="15" hidden="false" customHeight="false" outlineLevel="0" collapsed="false">
      <c r="A6" s="19" t="n">
        <v>10</v>
      </c>
      <c r="B6" s="15" t="n">
        <f aca="false">MAX(0,(B$3*'Модель 4К26'!C32-('Модель 4К26'!C12-$A6))/'Модель 4К26'!C13*1000*'Модель 4К26'!C23)</f>
        <v>39.0826309025375</v>
      </c>
      <c r="C6" s="15" t="n">
        <f aca="false">MAX(0,(C$3*'Модель 4К26'!C32-('Модель 4К26'!C12-$A6))/'Модель 4К26'!C13*1000*'Модель 4К26'!C23)</f>
        <v>113.702190210082</v>
      </c>
      <c r="D6" s="15" t="n">
        <f aca="false">MAX(0,(D$3*'Модель 4К26'!C32-('Модель 4К26'!C12-$A6))/'Модель 4К26'!C13*1000*'Модель 4К26'!C23)</f>
        <v>151.011969863854</v>
      </c>
      <c r="E6" s="15" t="n">
        <f aca="false">MAX(0,(E$3*'Модель 4К26'!C32-('Модель 4К26'!C12-$A6))/'Модель 4К26'!C13*1000*'Модель 4К26'!C23)</f>
        <v>188.321749517626</v>
      </c>
    </row>
    <row r="7" customFormat="false" ht="15" hidden="false" customHeight="false" outlineLevel="0" collapsed="false">
      <c r="A7" s="19" t="n">
        <v>20</v>
      </c>
      <c r="B7" s="15" t="n">
        <f aca="false">MAX(0,(B$3*'Модель 4К26'!C32-('Модель 4К26'!C12-$A7))/'Модель 4К26'!C13*1000*'Модель 4К26'!C23)</f>
        <v>63.4731772080913</v>
      </c>
      <c r="C7" s="15" t="n">
        <f aca="false">MAX(0,(C$3*'Модель 4К26'!C32-('Модель 4К26'!C12-$A7))/'Модель 4К26'!C13*1000*'Модель 4К26'!C23)</f>
        <v>138.092736515636</v>
      </c>
      <c r="D7" s="15" t="n">
        <f aca="false">MAX(0,(D$3*'Модель 4К26'!C32-('Модель 4К26'!C12-$A7))/'Модель 4К26'!C13*1000*'Модель 4К26'!C23)</f>
        <v>175.402516169408</v>
      </c>
      <c r="E7" s="15" t="n">
        <f aca="false">MAX(0,(E$3*'Модель 4К26'!C32-('Модель 4К26'!C12-$A7))/'Модель 4К26'!C13*1000*'Модель 4К26'!C23)</f>
        <v>212.71229582318</v>
      </c>
    </row>
    <row r="8" customFormat="false" ht="15" hidden="false" customHeight="false" outlineLevel="0" collapsed="false">
      <c r="A8" s="19" t="n">
        <v>30</v>
      </c>
      <c r="B8" s="15" t="n">
        <f aca="false">MAX(0,(B$3*'Модель 4К26'!C32-('Модель 4К26'!C12-$A8))/'Модель 4К26'!C13*1000*'Модель 4К26'!C23)</f>
        <v>87.8637235136451</v>
      </c>
      <c r="C8" s="15" t="n">
        <f aca="false">MAX(0,(C$3*'Модель 4К26'!C32-('Модель 4К26'!C12-$A8))/'Модель 4К26'!C13*1000*'Модель 4К26'!C23)</f>
        <v>162.483282821189</v>
      </c>
      <c r="D8" s="15" t="n">
        <f aca="false">MAX(0,(D$3*'Модель 4К26'!C32-('Модель 4К26'!C12-$A8))/'Модель 4К26'!C13*1000*'Модель 4К26'!C23)</f>
        <v>199.793062474962</v>
      </c>
      <c r="E8" s="15" t="n">
        <f aca="false">MAX(0,(E$3*'Модель 4К26'!C32-('Модель 4К26'!C12-$A8))/'Модель 4К26'!C13*1000*'Модель 4К26'!C23)</f>
        <v>237.102842128734</v>
      </c>
    </row>
    <row r="9" customFormat="false" ht="15" hidden="false" customHeight="false" outlineLevel="0" collapsed="false">
      <c r="A9" s="19" t="n">
        <v>40</v>
      </c>
      <c r="B9" s="15" t="n">
        <f aca="false">MAX(0,(B$3*'Модель 4К26'!C32-('Модель 4К26'!C12-$A9))/'Модель 4К26'!C13*1000*'Модель 4К26'!C23)</f>
        <v>112.254269819199</v>
      </c>
      <c r="C9" s="15" t="n">
        <f aca="false">MAX(0,(C$3*'Модель 4К26'!C32-('Модель 4К26'!C12-$A9))/'Модель 4К26'!C13*1000*'Модель 4К26'!C23)</f>
        <v>186.873829126743</v>
      </c>
      <c r="D9" s="15" t="n">
        <f aca="false">MAX(0,(D$3*'Модель 4К26'!C32-('Модель 4К26'!C12-$A9))/'Модель 4К26'!C13*1000*'Модель 4К26'!C23)</f>
        <v>224.183608780515</v>
      </c>
      <c r="E9" s="15" t="n">
        <f aca="false">MAX(0,(E$3*'Модель 4К26'!C32-('Модель 4К26'!C12-$A9))/'Модель 4К26'!C13*1000*'Модель 4К26'!C23)</f>
        <v>261.493388434287</v>
      </c>
    </row>
    <row r="10" customFormat="false" ht="15" hidden="false" customHeight="false" outlineLevel="0" collapsed="false">
      <c r="A10" s="19" t="n">
        <v>50</v>
      </c>
      <c r="B10" s="15" t="n">
        <f aca="false">MAX(0,(B$3*'Модель 4К26'!C32-('Модель 4К26'!C12-$A10))/'Модель 4К26'!C13*1000*'Модель 4К26'!C23)</f>
        <v>136.644816124753</v>
      </c>
      <c r="C10" s="15" t="n">
        <f aca="false">MAX(0,(C$3*'Модель 4К26'!C32-('Модель 4К26'!C12-$A10))/'Модель 4К26'!C13*1000*'Модель 4К26'!C23)</f>
        <v>211.264375432297</v>
      </c>
      <c r="D10" s="15" t="n">
        <f aca="false">MAX(0,(D$3*'Модель 4К26'!C32-('Модель 4К26'!C12-$A10))/'Модель 4К26'!C13*1000*'Модель 4К26'!C23)</f>
        <v>248.574155086069</v>
      </c>
      <c r="E10" s="15" t="n">
        <f aca="false">MAX(0,(E$3*'Модель 4К26'!C32-('Модель 4К26'!C12-$A10))/'Модель 4К26'!C13*1000*'Модель 4К26'!C23)</f>
        <v>285.883934739841</v>
      </c>
    </row>
    <row r="13" customFormat="false" ht="15" hidden="false" customHeight="false" outlineLevel="0" collapsed="false">
      <c r="A13" s="0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2026-10-29T08:39:58Z</dcterms:created>
  <dc:creator>openpyxl</dc:creator>
  <dc:description/>
  <dc:language>en-US</dc:language>
  <cp:lastModifiedBy/>
  <dcterms:modified xsi:type="dcterms:W3CDTF">2026-10-29T08:39:58Z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